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tract 201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<sst xmlns="http://schemas.openxmlformats.org/spreadsheetml/2006/main" count="44" uniqueCount="42">
  <si>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>Nr</t>
  </si>
  <si>
    <t>Furnizori</t>
  </si>
  <si>
    <t>resurse umane</t>
  </si>
  <si>
    <t>CMI Dr. Dabija Maria</t>
  </si>
  <si>
    <t>SCM Procardia</t>
  </si>
  <si>
    <t>TOTAL</t>
  </si>
  <si>
    <t>Nr. puncte</t>
  </si>
  <si>
    <t>Fond alocat</t>
  </si>
  <si>
    <t>resurse tehnice</t>
  </si>
  <si>
    <t>punctaj resurse tehnice</t>
  </si>
  <si>
    <t>val punctului resurse tehnice</t>
  </si>
  <si>
    <t>punctaj resurse umane</t>
  </si>
  <si>
    <t>val punctului resurse umane</t>
  </si>
  <si>
    <t>SC Ermetic Fenster SRL</t>
  </si>
  <si>
    <t>SC Reszana Center SRL</t>
  </si>
  <si>
    <t>SC Baile Sarate SRL</t>
  </si>
  <si>
    <t>SC San Sylvan SRL</t>
  </si>
  <si>
    <t>SC Dora Medical SRL</t>
  </si>
  <si>
    <t>SC Ralmed Centru Medical SRL</t>
  </si>
  <si>
    <t>SC  Centrul Medical Topmed SRL</t>
  </si>
  <si>
    <t>SC Sorel&amp;Sorela SRL</t>
  </si>
  <si>
    <t>SC Ale Fiziomed Plus SRL</t>
  </si>
  <si>
    <t>50% suma resurse tehnice</t>
  </si>
  <si>
    <t>50% suma resurse umane</t>
  </si>
  <si>
    <t>C.A.S. MUREȘ</t>
  </si>
  <si>
    <t>Spit. Cl. Jud. de Urgență</t>
  </si>
  <si>
    <t>Spit.Or. Dr. Valer Russu Luduș</t>
  </si>
  <si>
    <t>Fundația Rheum- Care</t>
  </si>
  <si>
    <t xml:space="preserve">Punctaj resurse tehnice </t>
  </si>
  <si>
    <t>SC Centrul Medical Salinele Roman SRL</t>
  </si>
  <si>
    <t>RECUPERARE REABILITARE  ÎN AMBULATOR</t>
  </si>
  <si>
    <t>SERVICIUL Decontare Servicii Medicale</t>
  </si>
  <si>
    <t>,</t>
  </si>
  <si>
    <t>BUGET Contract (august-decembrie) 2019</t>
  </si>
  <si>
    <t>Total suma     august -decembrie 2019</t>
  </si>
  <si>
    <t xml:space="preserve">Sold disponibil IULIE 2019=1.534.000,00 lei </t>
  </si>
  <si>
    <t>pentru Acupunctură        3.672,00 lei    1 furnizor   24 pac/luna*153 lei*5 luni =  18.360,00 lei</t>
  </si>
  <si>
    <t>pentru Recuperare       1.515.640,00 lei</t>
  </si>
  <si>
    <t>CA aprobat 1.534.000,00 lei</t>
  </si>
  <si>
    <t>Adresa RV 5774/11.07.2019</t>
  </si>
  <si>
    <t>SC Dr. Szasz  Rehab Center SRL</t>
  </si>
  <si>
    <t>Anexa 3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</si>
</sst>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l_e_i_-;\-* #,##0.0\ _l_e_i_-;_-* &quot;-&quot;??\ _l_e_i_-;_-@_-"/>
    <numFmt numFmtId="173" formatCode="_-* #,##0\ _l_e_i_-;\-* #,##0\ _l_e_i_-;_-* &quot;-&quot;??\ _l_e_i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00000"/>
    <numFmt numFmtId="179" formatCode="0.00000"/>
    <numFmt numFmtId="180" formatCode="0.0000"/>
    <numFmt numFmtId="181" formatCode="0.000"/>
    <numFmt numFmtId="182" formatCode="[$-409]dddd\,\ mmmm\ d\,\ yyyy"/>
    <numFmt numFmtId="183" formatCode="[$-409]h:mm:ss\ AM/PM"/>
    <numFmt numFmtId="184" formatCode="_(* #,##0.0000_);_(* \(#,##0.0000\);_(* &quot;-&quot;????_);_(@_)"/>
    <numFmt numFmtId="185" formatCode="_(* #,##0.00000_);_(* \(#,##0.00000\);_(* &quot;-&quot;????_);_(@_)"/>
    <numFmt numFmtId="186" formatCode="_(* #,##0.000_);_(* \(#,##0.000\);_(* &quot;-&quot;????_);_(@_)"/>
    <numFmt numFmtId="187" formatCode="_(* #,##0.00_);_(* \(#,##0.00\);_(* &quot;-&quot;????_);_(@_)"/>
    <numFmt numFmtId="188" formatCode="0.000000000"/>
    <numFmt numFmtId="189" formatCode="0.00000000"/>
    <numFmt numFmtId="190" formatCode="0.0000000"/>
    <numFmt numFmtId="191" formatCode="0.0"/>
    <numFmt numFmtId="192" formatCode="_(* #,##0.00000_);_(* \(#,##0.00000\);_(* &quot;-&quot;??_);_(@_)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71" fontId="0" fillId="0" borderId="0" xfId="42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33" borderId="0" xfId="42" applyFont="1" applyFill="1" applyBorder="1" applyAlignment="1">
      <alignment/>
    </xf>
    <xf numFmtId="171" fontId="5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1" fontId="1" fillId="0" borderId="0" xfId="42" applyFon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9" fontId="1" fillId="0" borderId="11" xfId="0" applyNumberFormat="1" applyFont="1" applyBorder="1" applyAlignment="1">
      <alignment/>
    </xf>
    <xf numFmtId="171" fontId="5" fillId="0" borderId="10" xfId="42" applyFont="1" applyBorder="1" applyAlignment="1">
      <alignment/>
    </xf>
    <xf numFmtId="171" fontId="1" fillId="0" borderId="17" xfId="42" applyFont="1" applyBorder="1" applyAlignment="1">
      <alignment/>
    </xf>
    <xf numFmtId="171" fontId="5" fillId="34" borderId="18" xfId="42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4" borderId="11" xfId="0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4" borderId="19" xfId="42" applyFont="1" applyFill="1" applyBorder="1" applyAlignment="1">
      <alignment/>
    </xf>
    <xf numFmtId="171" fontId="1" fillId="34" borderId="13" xfId="42" applyFont="1" applyFill="1" applyBorder="1" applyAlignment="1">
      <alignment/>
    </xf>
    <xf numFmtId="171" fontId="1" fillId="34" borderId="14" xfId="42" applyFont="1" applyFill="1" applyBorder="1" applyAlignment="1">
      <alignment/>
    </xf>
    <xf numFmtId="0" fontId="5" fillId="34" borderId="14" xfId="0" applyFont="1" applyFill="1" applyBorder="1" applyAlignment="1">
      <alignment/>
    </xf>
    <xf numFmtId="171" fontId="5" fillId="34" borderId="16" xfId="42" applyFont="1" applyFill="1" applyBorder="1" applyAlignment="1">
      <alignment/>
    </xf>
    <xf numFmtId="171" fontId="5" fillId="34" borderId="16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2" fillId="34" borderId="24" xfId="0" applyFont="1" applyFill="1" applyBorder="1" applyAlignment="1">
      <alignment/>
    </xf>
    <xf numFmtId="171" fontId="1" fillId="34" borderId="25" xfId="42" applyFont="1" applyFill="1" applyBorder="1" applyAlignment="1">
      <alignment/>
    </xf>
    <xf numFmtId="171" fontId="1" fillId="34" borderId="26" xfId="42" applyFont="1" applyFill="1" applyBorder="1" applyAlignment="1">
      <alignment/>
    </xf>
    <xf numFmtId="171" fontId="1" fillId="34" borderId="27" xfId="42" applyFont="1" applyFill="1" applyBorder="1" applyAlignment="1">
      <alignment/>
    </xf>
    <xf numFmtId="171" fontId="1" fillId="34" borderId="28" xfId="42" applyFont="1" applyFill="1" applyBorder="1" applyAlignment="1">
      <alignment/>
    </xf>
    <xf numFmtId="171" fontId="5" fillId="34" borderId="29" xfId="42" applyFont="1" applyFill="1" applyBorder="1" applyAlignment="1">
      <alignment/>
    </xf>
    <xf numFmtId="171" fontId="5" fillId="34" borderId="30" xfId="42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2" fontId="2" fillId="34" borderId="31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wrapText="1"/>
    </xf>
    <xf numFmtId="171" fontId="5" fillId="34" borderId="34" xfId="42" applyFont="1" applyFill="1" applyBorder="1" applyAlignment="1">
      <alignment/>
    </xf>
    <xf numFmtId="171" fontId="5" fillId="34" borderId="17" xfId="42" applyFont="1" applyFill="1" applyBorder="1" applyAlignment="1">
      <alignment/>
    </xf>
    <xf numFmtId="0" fontId="42" fillId="0" borderId="0" xfId="0" applyFont="1" applyAlignment="1">
      <alignment/>
    </xf>
    <xf numFmtId="171" fontId="42" fillId="0" borderId="0" xfId="42" applyFont="1" applyAlignment="1">
      <alignment/>
    </xf>
    <xf numFmtId="171" fontId="42" fillId="0" borderId="0" xfId="0" applyNumberFormat="1" applyFont="1" applyAlignment="1">
      <alignment/>
    </xf>
    <xf numFmtId="171" fontId="1" fillId="34" borderId="13" xfId="42" applyFont="1" applyFill="1" applyBorder="1" applyAlignment="1">
      <alignment/>
    </xf>
    <xf numFmtId="171" fontId="1" fillId="34" borderId="27" xfId="42" applyFont="1" applyFill="1" applyBorder="1" applyAlignment="1">
      <alignment/>
    </xf>
    <xf numFmtId="2" fontId="2" fillId="34" borderId="35" xfId="0" applyNumberFormat="1" applyFont="1" applyFill="1" applyBorder="1" applyAlignment="1">
      <alignment/>
    </xf>
    <xf numFmtId="2" fontId="2" fillId="34" borderId="36" xfId="0" applyNumberFormat="1" applyFont="1" applyFill="1" applyBorder="1" applyAlignment="1">
      <alignment/>
    </xf>
    <xf numFmtId="2" fontId="2" fillId="34" borderId="36" xfId="42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1" fillId="0" borderId="11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7"/>
  <sheetViews>
    <sheetView tabSelected="1" zoomScalePageLayoutView="0" workbookViewId="0" topLeftCell="A7">
      <selection activeCell="I24" sqref="I24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11.28125" style="0" customWidth="1"/>
    <col min="4" max="4" width="13.00390625" style="0" customWidth="1"/>
    <col min="5" max="5" width="14.28125" style="0" customWidth="1"/>
    <col min="6" max="6" width="13.28125" style="0" customWidth="1"/>
    <col min="7" max="7" width="11.28125" style="0" customWidth="1"/>
    <col min="8" max="8" width="12.8515625" style="0" customWidth="1"/>
    <col min="9" max="9" width="23.00390625" style="0" customWidth="1"/>
    <col min="10" max="10" width="19.421875" style="0" customWidth="1"/>
    <col min="12" max="12" width="9.28125" style="0" bestFit="1" customWidth="1"/>
    <col min="14" max="14" width="11.28125" style="0" customWidth="1"/>
  </cols>
  <sheetData>
    <row r="3" spans="2:9" ht="12.75">
      <c r="B3" s="1" t="s">
        <v>24</v>
      </c>
      <c r="C3" s="1"/>
      <c r="D3" s="1"/>
      <c r="I3" s="25"/>
    </row>
    <row r="4" spans="2:9" ht="12.75">
      <c r="B4" s="1" t="s">
        <v>31</v>
      </c>
      <c r="C4" s="1"/>
      <c r="D4" s="1"/>
      <c r="I4" s="25"/>
    </row>
    <row r="5" spans="2:9" ht="12.75">
      <c r="B5" s="1" t="s">
        <v>30</v>
      </c>
      <c r="C5" s="1"/>
      <c r="D5" s="1"/>
      <c r="I5" s="25"/>
    </row>
    <row r="6" spans="2:4" ht="12.75">
      <c r="B6" s="1"/>
      <c r="C6" s="1"/>
      <c r="D6" s="1"/>
    </row>
    <row r="7" spans="2:7" ht="13.5" thickBot="1">
      <c r="B7" s="1" t="s">
        <v>33</v>
      </c>
      <c r="G7" s="48" t="s">
        <v>41</v>
      </c>
    </row>
    <row r="8" spans="1:7" ht="51">
      <c r="A8" s="3"/>
      <c r="B8" s="3"/>
      <c r="C8" s="51" t="s">
        <v>28</v>
      </c>
      <c r="D8" s="52" t="s">
        <v>7</v>
      </c>
      <c r="E8" s="52" t="s">
        <v>6</v>
      </c>
      <c r="F8" s="53" t="s">
        <v>7</v>
      </c>
      <c r="G8" s="51" t="s">
        <v>34</v>
      </c>
    </row>
    <row r="9" spans="1:7" ht="27" thickBot="1">
      <c r="A9" s="4" t="s">
        <v>0</v>
      </c>
      <c r="B9" s="50" t="s">
        <v>1</v>
      </c>
      <c r="C9" s="26"/>
      <c r="D9" s="55" t="s">
        <v>8</v>
      </c>
      <c r="E9" s="55" t="s">
        <v>2</v>
      </c>
      <c r="F9" s="56" t="s">
        <v>2</v>
      </c>
      <c r="G9" s="54"/>
    </row>
    <row r="10" spans="1:14" ht="12.75">
      <c r="A10" s="5">
        <v>1</v>
      </c>
      <c r="B10" s="45" t="s">
        <v>25</v>
      </c>
      <c r="C10" s="64">
        <v>202</v>
      </c>
      <c r="D10" s="27">
        <f>C10*J16-0.2</f>
        <v>33234.488516332975</v>
      </c>
      <c r="E10" s="67">
        <v>462</v>
      </c>
      <c r="F10" s="39">
        <f>E10*J20-0.2</f>
        <v>135998.16854555838</v>
      </c>
      <c r="G10" s="57">
        <f>D10+F10</f>
        <v>169232.65706189134</v>
      </c>
      <c r="H10" s="2"/>
      <c r="N10" s="16"/>
    </row>
    <row r="11" spans="1:14" ht="12.75">
      <c r="A11" s="6">
        <v>2</v>
      </c>
      <c r="B11" s="46" t="s">
        <v>26</v>
      </c>
      <c r="C11" s="65">
        <v>110</v>
      </c>
      <c r="D11" s="27">
        <f>C11*J16+0.18</f>
        <v>18098.277706913996</v>
      </c>
      <c r="E11" s="68">
        <v>67</v>
      </c>
      <c r="F11" s="39">
        <f>E11*J20+0.18</f>
        <v>19722.887126736823</v>
      </c>
      <c r="G11" s="43">
        <f>D11+F11</f>
        <v>37821.16483365082</v>
      </c>
      <c r="H11" s="2"/>
      <c r="N11" s="16"/>
    </row>
    <row r="12" spans="1:14" ht="12.75">
      <c r="A12" s="6">
        <v>3</v>
      </c>
      <c r="B12" s="46" t="s">
        <v>3</v>
      </c>
      <c r="C12" s="65">
        <v>180</v>
      </c>
      <c r="D12" s="27">
        <f>C12*J16-0.14</f>
        <v>29614.928974950173</v>
      </c>
      <c r="E12" s="68">
        <v>86.85</v>
      </c>
      <c r="F12" s="39">
        <f>E12*J20-0.14</f>
        <v>25565.787073986463</v>
      </c>
      <c r="G12" s="57">
        <f aca="true" t="shared" si="0" ref="G12:G19">D12+F12</f>
        <v>55180.716048936636</v>
      </c>
      <c r="H12" s="2"/>
      <c r="N12" s="16"/>
    </row>
    <row r="13" spans="1:14" ht="13.5" thickBot="1">
      <c r="A13" s="6">
        <v>4</v>
      </c>
      <c r="B13" s="46" t="s">
        <v>17</v>
      </c>
      <c r="C13" s="65">
        <v>85</v>
      </c>
      <c r="D13" s="27">
        <f>C13*J16+0.025</f>
        <v>13984.918682615358</v>
      </c>
      <c r="E13" s="68">
        <v>88.56</v>
      </c>
      <c r="F13" s="39">
        <f>E13*J20+0.025</f>
        <v>26069.322658862882</v>
      </c>
      <c r="G13" s="43">
        <f t="shared" si="0"/>
        <v>40054.24134147824</v>
      </c>
      <c r="H13" s="2"/>
      <c r="I13" s="14"/>
      <c r="J13" s="14"/>
      <c r="N13" s="16"/>
    </row>
    <row r="14" spans="1:14" ht="12.75">
      <c r="A14" s="6">
        <v>5</v>
      </c>
      <c r="B14" s="46" t="s">
        <v>18</v>
      </c>
      <c r="C14" s="66">
        <v>100</v>
      </c>
      <c r="D14" s="27">
        <f>C14*J16+0.03</f>
        <v>16452.84609719454</v>
      </c>
      <c r="E14" s="68">
        <v>91.12</v>
      </c>
      <c r="F14" s="39">
        <f>E14*J20+0.03</f>
        <v>26822.91169236208</v>
      </c>
      <c r="G14" s="57">
        <f t="shared" si="0"/>
        <v>43275.75778955662</v>
      </c>
      <c r="H14" s="2"/>
      <c r="I14" s="3" t="s">
        <v>22</v>
      </c>
      <c r="J14" s="22">
        <v>757820</v>
      </c>
      <c r="N14" s="16"/>
    </row>
    <row r="15" spans="1:14" ht="12.75">
      <c r="A15" s="6">
        <v>6</v>
      </c>
      <c r="B15" s="46" t="s">
        <v>27</v>
      </c>
      <c r="C15" s="65">
        <v>256</v>
      </c>
      <c r="D15" s="27">
        <f>C15*J16+0.16</f>
        <v>42119.369208818025</v>
      </c>
      <c r="E15" s="68">
        <v>142.84</v>
      </c>
      <c r="F15" s="39">
        <f>E15*J20+0.16</f>
        <v>42047.79411915057</v>
      </c>
      <c r="G15" s="43">
        <f t="shared" si="0"/>
        <v>84167.16332796859</v>
      </c>
      <c r="H15" s="2"/>
      <c r="I15" s="20" t="s">
        <v>9</v>
      </c>
      <c r="J15" s="23">
        <v>4606.02</v>
      </c>
      <c r="N15" s="16"/>
    </row>
    <row r="16" spans="1:14" ht="13.5" thickBot="1">
      <c r="A16" s="6">
        <v>7</v>
      </c>
      <c r="B16" s="46" t="s">
        <v>16</v>
      </c>
      <c r="C16" s="65">
        <v>70</v>
      </c>
      <c r="D16" s="27">
        <f>C16*J16-0.11</f>
        <v>11516.861268036177</v>
      </c>
      <c r="E16" s="68">
        <v>81.28</v>
      </c>
      <c r="F16" s="39">
        <f>E16*J20-0.11</f>
        <v>23926.183063599536</v>
      </c>
      <c r="G16" s="57">
        <f>D16+F16</f>
        <v>35443.04433163571</v>
      </c>
      <c r="H16" s="2"/>
      <c r="I16" s="21" t="s">
        <v>10</v>
      </c>
      <c r="J16" s="70">
        <f>J14/J15</f>
        <v>164.5281609719454</v>
      </c>
      <c r="N16" s="16"/>
    </row>
    <row r="17" spans="1:14" ht="13.5" thickBot="1">
      <c r="A17" s="6">
        <v>8</v>
      </c>
      <c r="B17" s="46" t="s">
        <v>4</v>
      </c>
      <c r="C17" s="65">
        <v>827.7</v>
      </c>
      <c r="D17" s="27">
        <f>C17*J16-0.265</f>
        <v>136179.6938364792</v>
      </c>
      <c r="E17" s="68">
        <v>260.53</v>
      </c>
      <c r="F17" s="39">
        <f>E17*J20-0.265</f>
        <v>76691.62884669767</v>
      </c>
      <c r="G17" s="43">
        <f t="shared" si="0"/>
        <v>212871.32268317684</v>
      </c>
      <c r="H17" s="2"/>
      <c r="I17" s="14"/>
      <c r="J17" s="15"/>
      <c r="L17" s="16"/>
      <c r="N17" s="16"/>
    </row>
    <row r="18" spans="1:14" ht="12.75">
      <c r="A18" s="6">
        <v>9</v>
      </c>
      <c r="B18" s="46" t="s">
        <v>19</v>
      </c>
      <c r="C18" s="65">
        <v>260</v>
      </c>
      <c r="D18" s="27">
        <f>C18*J16-0.09</f>
        <v>42777.23185270581</v>
      </c>
      <c r="E18" s="68">
        <v>122.84</v>
      </c>
      <c r="F18" s="39">
        <f>E18*J20-0.09</f>
        <v>36160.16885743808</v>
      </c>
      <c r="G18" s="57">
        <f>D18+F18</f>
        <v>78937.40071014389</v>
      </c>
      <c r="H18" s="2"/>
      <c r="I18" s="3" t="s">
        <v>23</v>
      </c>
      <c r="J18" s="22">
        <v>757820</v>
      </c>
      <c r="N18" s="16"/>
    </row>
    <row r="19" spans="1:14" ht="12.75">
      <c r="A19" s="6">
        <v>10</v>
      </c>
      <c r="B19" s="46" t="s">
        <v>40</v>
      </c>
      <c r="C19" s="65">
        <v>775</v>
      </c>
      <c r="D19" s="27">
        <f>C19*J16-0.06</f>
        <v>127509.26475325768</v>
      </c>
      <c r="E19" s="68">
        <v>284.82</v>
      </c>
      <c r="F19" s="39">
        <f>E19*J20-0.06</f>
        <v>83842.05110204748</v>
      </c>
      <c r="G19" s="43">
        <f t="shared" si="0"/>
        <v>211351.31585530518</v>
      </c>
      <c r="H19" s="2"/>
      <c r="I19" s="20" t="s">
        <v>11</v>
      </c>
      <c r="J19" s="23">
        <v>2574.39</v>
      </c>
      <c r="N19" s="16"/>
    </row>
    <row r="20" spans="1:14" ht="13.5" thickBot="1">
      <c r="A20" s="6">
        <v>11</v>
      </c>
      <c r="B20" s="46" t="s">
        <v>15</v>
      </c>
      <c r="C20" s="65">
        <v>288.32</v>
      </c>
      <c r="D20" s="27">
        <f>C20*J16-0.045</f>
        <v>47436.7143714313</v>
      </c>
      <c r="E20" s="68">
        <v>257.7</v>
      </c>
      <c r="F20" s="39">
        <f>E20*J20-0.045</f>
        <v>75858.78524716536</v>
      </c>
      <c r="G20" s="43">
        <f aca="true" t="shared" si="1" ref="G20:G25">D20+F20</f>
        <v>123295.49961859666</v>
      </c>
      <c r="H20" s="2"/>
      <c r="I20" s="21" t="s">
        <v>12</v>
      </c>
      <c r="J20" s="70">
        <f>J18/J19</f>
        <v>294.3687630856242</v>
      </c>
      <c r="N20" s="16"/>
    </row>
    <row r="21" spans="1:14" ht="12.75">
      <c r="A21" s="7">
        <v>12</v>
      </c>
      <c r="B21" s="47" t="s">
        <v>14</v>
      </c>
      <c r="C21" s="65">
        <v>745</v>
      </c>
      <c r="D21" s="28">
        <f>C21*J16+0.225</f>
        <v>122573.70492409932</v>
      </c>
      <c r="E21" s="69">
        <v>258.61</v>
      </c>
      <c r="F21" s="40">
        <f>E21*J20+0.225</f>
        <v>76126.93082157329</v>
      </c>
      <c r="G21" s="58">
        <f t="shared" si="1"/>
        <v>198700.63574567263</v>
      </c>
      <c r="H21" s="2"/>
      <c r="J21" t="s">
        <v>32</v>
      </c>
      <c r="N21" s="16"/>
    </row>
    <row r="22" spans="1:14" s="59" customFormat="1" ht="12.75">
      <c r="A22" s="19">
        <v>13</v>
      </c>
      <c r="B22" s="47" t="s">
        <v>13</v>
      </c>
      <c r="C22" s="65">
        <v>295</v>
      </c>
      <c r="D22" s="62">
        <f>C22*J16-0.025</f>
        <v>48535.78248672389</v>
      </c>
      <c r="E22" s="68">
        <v>118.56</v>
      </c>
      <c r="F22" s="63">
        <f>E22*J20-0.025</f>
        <v>34900.335551431606</v>
      </c>
      <c r="G22" s="43">
        <f t="shared" si="1"/>
        <v>83436.11803815549</v>
      </c>
      <c r="H22" s="60"/>
      <c r="N22" s="61"/>
    </row>
    <row r="23" spans="1:14" ht="12.75">
      <c r="A23" s="7">
        <v>14</v>
      </c>
      <c r="B23" s="47" t="s">
        <v>20</v>
      </c>
      <c r="C23" s="65">
        <v>110</v>
      </c>
      <c r="D23" s="29">
        <f>C23*J16-0.275</f>
        <v>18097.822706913994</v>
      </c>
      <c r="E23" s="68">
        <v>71.42</v>
      </c>
      <c r="F23" s="41">
        <f>E23*J20-0.275</f>
        <v>21023.54205957528</v>
      </c>
      <c r="G23" s="43">
        <f t="shared" si="1"/>
        <v>39121.36476648928</v>
      </c>
      <c r="H23" s="2"/>
      <c r="N23" s="16"/>
    </row>
    <row r="24" spans="1:14" ht="12.75">
      <c r="A24" s="7">
        <v>15</v>
      </c>
      <c r="B24" s="47" t="s">
        <v>29</v>
      </c>
      <c r="C24" s="65">
        <v>120</v>
      </c>
      <c r="D24" s="29">
        <f>C24*J16+0.61</f>
        <v>19743.989316633448</v>
      </c>
      <c r="E24" s="68">
        <v>76.85</v>
      </c>
      <c r="F24" s="41">
        <f>E24*J20+0.61</f>
        <v>22622.84944313022</v>
      </c>
      <c r="G24" s="43">
        <f t="shared" si="1"/>
        <v>42366.83875976367</v>
      </c>
      <c r="H24" s="2"/>
      <c r="N24" s="16"/>
    </row>
    <row r="25" spans="1:14" ht="12.75">
      <c r="A25" s="7">
        <v>16</v>
      </c>
      <c r="B25" s="47" t="s">
        <v>21</v>
      </c>
      <c r="C25" s="65">
        <v>182</v>
      </c>
      <c r="D25" s="29">
        <f>C25*J16-0.02</f>
        <v>29944.10529689406</v>
      </c>
      <c r="E25" s="68">
        <v>103.41</v>
      </c>
      <c r="F25" s="41">
        <f>E25*J20-0.02</f>
        <v>30440.6537906844</v>
      </c>
      <c r="G25" s="43">
        <f t="shared" si="1"/>
        <v>60384.75908757846</v>
      </c>
      <c r="H25" s="2"/>
      <c r="N25" s="16"/>
    </row>
    <row r="26" spans="1:8" ht="13.5" thickBot="1">
      <c r="A26" s="7"/>
      <c r="B26" s="7"/>
      <c r="C26" s="38"/>
      <c r="D26" s="30"/>
      <c r="E26" s="31"/>
      <c r="F26" s="42"/>
      <c r="G26" s="44"/>
      <c r="H26" s="2"/>
    </row>
    <row r="27" spans="1:8" ht="13.5" thickBot="1">
      <c r="A27" s="8"/>
      <c r="B27" s="9" t="s">
        <v>5</v>
      </c>
      <c r="C27" s="49">
        <f>SUM(C10:C26)</f>
        <v>4606.02</v>
      </c>
      <c r="D27" s="32">
        <f>SUM(D10:D26)</f>
        <v>757820</v>
      </c>
      <c r="E27" s="32">
        <f>SUM(E10:E26)</f>
        <v>2574.39</v>
      </c>
      <c r="F27" s="33">
        <f>SUM(F10:F26)</f>
        <v>757820.0000000002</v>
      </c>
      <c r="G27" s="24">
        <f>D27+F27</f>
        <v>1515640.0000000002</v>
      </c>
      <c r="H27" s="2"/>
    </row>
    <row r="28" spans="1:12" ht="12.75">
      <c r="A28" s="18" t="s">
        <v>35</v>
      </c>
      <c r="B28" s="11"/>
      <c r="C28" s="12"/>
      <c r="D28" s="12"/>
      <c r="E28" s="12"/>
      <c r="F28" s="13"/>
      <c r="G28" s="12"/>
      <c r="L28" s="25"/>
    </row>
    <row r="29" spans="1:12" ht="13.5" thickBot="1">
      <c r="A29" s="10"/>
      <c r="B29" s="11"/>
      <c r="C29" s="12"/>
      <c r="D29" s="12"/>
      <c r="E29" s="12"/>
      <c r="F29" s="13"/>
      <c r="G29" s="12"/>
      <c r="L29" s="25"/>
    </row>
    <row r="30" spans="1:11" ht="12.75">
      <c r="A30" s="34"/>
      <c r="B30" s="35" t="s">
        <v>39</v>
      </c>
      <c r="C30" s="12"/>
      <c r="D30" s="12"/>
      <c r="E30" s="13" t="s">
        <v>36</v>
      </c>
      <c r="F30" s="12"/>
      <c r="K30" s="25"/>
    </row>
    <row r="31" spans="1:6" ht="13.5" thickBot="1">
      <c r="A31" s="36"/>
      <c r="B31" s="37" t="s">
        <v>38</v>
      </c>
      <c r="C31" s="12"/>
      <c r="D31" s="12"/>
      <c r="E31" s="13" t="s">
        <v>37</v>
      </c>
      <c r="F31" s="12"/>
    </row>
    <row r="32" spans="1:7" ht="13.5" customHeight="1">
      <c r="A32" s="10"/>
      <c r="B32" s="11"/>
      <c r="C32" s="12"/>
      <c r="D32" s="12"/>
      <c r="E32" s="12"/>
      <c r="F32" s="13"/>
      <c r="G32" s="12"/>
    </row>
    <row r="33" spans="2:10" ht="12.75">
      <c r="B33" s="25"/>
      <c r="C33" s="25"/>
      <c r="F33" s="1"/>
      <c r="G33" s="1"/>
      <c r="H33" s="25"/>
      <c r="I33" s="25"/>
      <c r="J33" s="25"/>
    </row>
    <row r="34" spans="2:10" ht="12.75">
      <c r="B34" s="25"/>
      <c r="C34" s="25"/>
      <c r="F34" s="1"/>
      <c r="G34" s="1"/>
      <c r="H34" s="25"/>
      <c r="I34" s="25"/>
      <c r="J34" s="25"/>
    </row>
    <row r="35" spans="6:10" ht="12.75">
      <c r="F35" s="1"/>
      <c r="G35" s="1"/>
      <c r="H35" s="1"/>
      <c r="I35" s="1"/>
      <c r="J35" s="1"/>
    </row>
    <row r="36" spans="6:10" ht="12.75">
      <c r="F36" s="1"/>
      <c r="G36" s="1"/>
      <c r="H36" s="1"/>
      <c r="I36" s="1"/>
      <c r="J36" s="1"/>
    </row>
    <row r="37" spans="6:10" ht="12.75">
      <c r="F37" s="1"/>
      <c r="G37" s="1"/>
      <c r="H37" s="1"/>
      <c r="I37" s="1"/>
      <c r="J37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7" ht="12.75">
      <c r="B40" s="1"/>
      <c r="C40" s="1"/>
      <c r="D40" s="1"/>
      <c r="E40" s="25"/>
      <c r="F40" s="25"/>
      <c r="G40" s="25"/>
    </row>
    <row r="41" spans="2:7" ht="12.75">
      <c r="B41" s="1"/>
      <c r="C41" s="1"/>
      <c r="D41" s="1"/>
      <c r="E41" s="25"/>
      <c r="F41" s="25"/>
      <c r="G41" s="25"/>
    </row>
    <row r="42" spans="2:6" ht="12.75">
      <c r="B42" s="1"/>
      <c r="C42" s="1"/>
      <c r="D42" s="1"/>
      <c r="E42" s="1"/>
      <c r="F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3:10" ht="12.75">
      <c r="C46" s="1"/>
      <c r="D46" s="1"/>
      <c r="E46" s="1"/>
      <c r="F46" s="1"/>
      <c r="G46" s="1"/>
      <c r="H46" s="1"/>
      <c r="I46" s="17"/>
      <c r="J46" s="17"/>
    </row>
    <row r="47" spans="9:10" ht="12.75">
      <c r="I47" s="17"/>
      <c r="J47" s="17"/>
    </row>
  </sheetData>
  <sheetProtection/>
  <printOptions/>
  <pageMargins left="0.7086614173228347" right="0.15748031496062992" top="0.15748031496062992" bottom="0.15748031496062992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</cp:lastModifiedBy>
  <cp:lastPrinted>2019-07-31T07:54:23Z</cp:lastPrinted>
  <dcterms:created xsi:type="dcterms:W3CDTF">1996-10-14T23:33:28Z</dcterms:created>
  <dcterms:modified xsi:type="dcterms:W3CDTF">2019-08-02T06:50:27Z</dcterms:modified>
  <cp:category/>
  <cp:version/>
  <cp:contentType/>
  <cp:contentStatus/>
</cp:coreProperties>
</file>